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95" yWindow="180" windowWidth="14160" windowHeight="9210" tabRatio="796"/>
  </bookViews>
  <sheets>
    <sheet name="2017복지관 총괄" sheetId="6" r:id="rId1"/>
  </sheets>
  <definedNames>
    <definedName name="_xlnm.Print_Area" localSheetId="0">'2017복지관 총괄'!$A$1:$P$33</definedName>
    <definedName name="_xlnm.Print_Titles" localSheetId="0">'2017복지관 총괄'!$1:$6</definedName>
  </definedNames>
  <calcPr calcId="145621"/>
</workbook>
</file>

<file path=xl/calcChain.xml><?xml version="1.0" encoding="utf-8"?>
<calcChain xmlns="http://schemas.openxmlformats.org/spreadsheetml/2006/main">
  <c r="F16" i="6" l="1"/>
  <c r="M14" i="6" l="1"/>
  <c r="M8" i="6" l="1"/>
  <c r="M32" i="6"/>
  <c r="M30" i="6"/>
  <c r="M28" i="6"/>
  <c r="M22" i="6"/>
  <c r="M18" i="6"/>
  <c r="M11" i="6"/>
  <c r="M7" i="6" l="1"/>
  <c r="P19" i="6" l="1"/>
  <c r="O19" i="6"/>
  <c r="O24" i="6"/>
  <c r="P24" i="6"/>
  <c r="O27" i="6" l="1"/>
  <c r="P25" i="6" l="1"/>
  <c r="O25" i="6"/>
  <c r="P23" i="6" l="1"/>
  <c r="O23" i="6"/>
  <c r="O29" i="6" l="1"/>
  <c r="N28" i="6"/>
  <c r="O28" i="6" s="1"/>
  <c r="P21" i="6" l="1"/>
  <c r="O21" i="6"/>
  <c r="O26" i="6" l="1"/>
  <c r="P26" i="6"/>
  <c r="N22" i="6"/>
  <c r="O22" i="6" l="1"/>
  <c r="P22" i="6"/>
  <c r="E21" i="6" l="1"/>
  <c r="E17" i="6"/>
  <c r="E25" i="6"/>
  <c r="E23" i="6"/>
  <c r="E8" i="6"/>
  <c r="H24" i="6"/>
  <c r="H11" i="6"/>
  <c r="H13" i="6" l="1"/>
  <c r="P16" i="6"/>
  <c r="O16" i="6"/>
  <c r="F23" i="6"/>
  <c r="H23" i="6" s="1"/>
  <c r="E12" i="6"/>
  <c r="E7" i="6" s="1"/>
  <c r="G24" i="6"/>
  <c r="H27" i="6"/>
  <c r="G11" i="6"/>
  <c r="H26" i="6"/>
  <c r="G26" i="6"/>
  <c r="G16" i="6"/>
  <c r="P17" i="6" l="1"/>
  <c r="H15" i="6"/>
  <c r="G15" i="6"/>
  <c r="P31" i="6"/>
  <c r="O31" i="6"/>
  <c r="N30" i="6"/>
  <c r="P33" i="6"/>
  <c r="N32" i="6"/>
  <c r="O33" i="6"/>
  <c r="O12" i="6"/>
  <c r="P12" i="6"/>
  <c r="O15" i="6"/>
  <c r="P15" i="6"/>
  <c r="G13" i="6"/>
  <c r="G12" i="6"/>
  <c r="G14" i="6"/>
  <c r="G23" i="6"/>
  <c r="F25" i="6"/>
  <c r="G25" i="6" s="1"/>
  <c r="G27" i="6"/>
  <c r="O17" i="6" l="1"/>
  <c r="N18" i="6"/>
  <c r="N14" i="6"/>
  <c r="P14" i="6" s="1"/>
  <c r="G20" i="6"/>
  <c r="P30" i="6"/>
  <c r="O30" i="6"/>
  <c r="O32" i="6"/>
  <c r="P32" i="6"/>
  <c r="H12" i="6"/>
  <c r="O13" i="6"/>
  <c r="P13" i="6"/>
  <c r="N11" i="6"/>
  <c r="H19" i="6"/>
  <c r="G19" i="6"/>
  <c r="G10" i="6"/>
  <c r="H10" i="6"/>
  <c r="H25" i="6"/>
  <c r="H18" i="6"/>
  <c r="G18" i="6"/>
  <c r="H9" i="6"/>
  <c r="F8" i="6"/>
  <c r="G9" i="6"/>
  <c r="H22" i="6"/>
  <c r="F21" i="6"/>
  <c r="G22" i="6"/>
  <c r="O20" i="6" l="1"/>
  <c r="P20" i="6"/>
  <c r="O14" i="6"/>
  <c r="P11" i="6"/>
  <c r="O11" i="6"/>
  <c r="O18" i="6"/>
  <c r="P18" i="6"/>
  <c r="F17" i="6"/>
  <c r="H20" i="6"/>
  <c r="G21" i="6"/>
  <c r="H21" i="6"/>
  <c r="H8" i="6"/>
  <c r="G8" i="6"/>
  <c r="G17" i="6" l="1"/>
  <c r="H7" i="6"/>
  <c r="H17" i="6"/>
  <c r="G7" i="6" l="1"/>
  <c r="O10" i="6"/>
  <c r="P9" i="6" l="1"/>
  <c r="N8" i="6"/>
  <c r="O9" i="6"/>
  <c r="O8" i="6" l="1"/>
  <c r="P8" i="6"/>
  <c r="O7" i="6"/>
  <c r="P7" i="6"/>
</calcChain>
</file>

<file path=xl/sharedStrings.xml><?xml version="1.0" encoding="utf-8"?>
<sst xmlns="http://schemas.openxmlformats.org/spreadsheetml/2006/main" count="87" uniqueCount="57">
  <si>
    <t>(단위:천원)</t>
    <phoneticPr fontId="2" type="noConversion"/>
  </si>
  <si>
    <t>증감 (B) -(A)</t>
    <phoneticPr fontId="2" type="noConversion"/>
  </si>
  <si>
    <t>항</t>
    <phoneticPr fontId="2" type="noConversion"/>
  </si>
  <si>
    <t>세             입</t>
    <phoneticPr fontId="2" type="noConversion"/>
  </si>
  <si>
    <t>세             출</t>
    <phoneticPr fontId="2" type="noConversion"/>
  </si>
  <si>
    <t>목</t>
  </si>
  <si>
    <t>1. 세입,세출 총괄표</t>
    <phoneticPr fontId="2" type="noConversion"/>
  </si>
  <si>
    <t>액수</t>
  </si>
  <si>
    <t>%</t>
  </si>
  <si>
    <t>`</t>
    <phoneticPr fontId="2" type="noConversion"/>
  </si>
  <si>
    <t>운영비</t>
    <phoneticPr fontId="2" type="noConversion"/>
  </si>
  <si>
    <t>인건비</t>
    <phoneticPr fontId="2" type="noConversion"/>
  </si>
  <si>
    <t>총   계</t>
    <phoneticPr fontId="2" type="noConversion"/>
  </si>
  <si>
    <t>실비사업</t>
    <phoneticPr fontId="2" type="noConversion"/>
  </si>
  <si>
    <t>계</t>
    <phoneticPr fontId="2" type="noConversion"/>
  </si>
  <si>
    <t>수입</t>
    <phoneticPr fontId="2" type="noConversion"/>
  </si>
  <si>
    <t xml:space="preserve"> </t>
    <phoneticPr fontId="2" type="noConversion"/>
  </si>
  <si>
    <t>복지관인건비</t>
    <phoneticPr fontId="2" type="noConversion"/>
  </si>
  <si>
    <t>안전관리인건비</t>
    <phoneticPr fontId="2" type="noConversion"/>
  </si>
  <si>
    <t>교육문화사업</t>
    <phoneticPr fontId="2" type="noConversion"/>
  </si>
  <si>
    <t>보조금수입</t>
    <phoneticPr fontId="2" type="noConversion"/>
  </si>
  <si>
    <t>경상보조금</t>
    <phoneticPr fontId="2" type="noConversion"/>
  </si>
  <si>
    <t>업무추진비</t>
    <phoneticPr fontId="2" type="noConversion"/>
  </si>
  <si>
    <t>기타보조금</t>
    <phoneticPr fontId="2" type="noConversion"/>
  </si>
  <si>
    <t>기타기관보조금</t>
    <phoneticPr fontId="2" type="noConversion"/>
  </si>
  <si>
    <t>시설비</t>
    <phoneticPr fontId="2" type="noConversion"/>
  </si>
  <si>
    <t>기부금수입</t>
    <phoneticPr fontId="2" type="noConversion"/>
  </si>
  <si>
    <t>지정후원금</t>
    <phoneticPr fontId="2" type="noConversion"/>
  </si>
  <si>
    <t>자산취득비</t>
    <phoneticPr fontId="2" type="noConversion"/>
  </si>
  <si>
    <t>비지정후원금</t>
    <phoneticPr fontId="2" type="noConversion"/>
  </si>
  <si>
    <t>시설장비유지</t>
    <phoneticPr fontId="2" type="noConversion"/>
  </si>
  <si>
    <t>외부기관지원금</t>
    <phoneticPr fontId="2" type="noConversion"/>
  </si>
  <si>
    <t>실비사업비</t>
    <phoneticPr fontId="2" type="noConversion"/>
  </si>
  <si>
    <t>전입금</t>
    <phoneticPr fontId="2" type="noConversion"/>
  </si>
  <si>
    <t>이월금</t>
    <phoneticPr fontId="2" type="noConversion"/>
  </si>
  <si>
    <t>전년도이월금</t>
    <phoneticPr fontId="2" type="noConversion"/>
  </si>
  <si>
    <t>무료사업비</t>
    <phoneticPr fontId="2" type="noConversion"/>
  </si>
  <si>
    <t>잡수입</t>
    <phoneticPr fontId="2" type="noConversion"/>
  </si>
  <si>
    <t>사례관리사업</t>
    <phoneticPr fontId="2" type="noConversion"/>
  </si>
  <si>
    <t>예금이자</t>
    <phoneticPr fontId="2" type="noConversion"/>
  </si>
  <si>
    <t>운영및연구사업</t>
    <phoneticPr fontId="2" type="noConversion"/>
  </si>
  <si>
    <t>기타잡지출</t>
    <phoneticPr fontId="2" type="noConversion"/>
  </si>
  <si>
    <t>예비비</t>
    <phoneticPr fontId="2" type="noConversion"/>
  </si>
  <si>
    <t>반환금</t>
    <phoneticPr fontId="2" type="noConversion"/>
  </si>
  <si>
    <t>잡지출</t>
    <phoneticPr fontId="2" type="noConversion"/>
  </si>
  <si>
    <t>목</t>
    <phoneticPr fontId="2" type="noConversion"/>
  </si>
  <si>
    <t>시군구보조금</t>
    <phoneticPr fontId="2" type="noConversion"/>
  </si>
  <si>
    <t>서비스제공사업</t>
    <phoneticPr fontId="2" type="noConversion"/>
  </si>
  <si>
    <t>지역조직사업</t>
    <phoneticPr fontId="2" type="noConversion"/>
  </si>
  <si>
    <t>지역조직화사업</t>
    <phoneticPr fontId="2" type="noConversion"/>
  </si>
  <si>
    <t>지역조직화사업</t>
    <phoneticPr fontId="2" type="noConversion"/>
  </si>
  <si>
    <t>아동발달지원센터</t>
    <phoneticPr fontId="2" type="noConversion"/>
  </si>
  <si>
    <t>2017년도 광장종합사회복지관 예산 (안)</t>
    <phoneticPr fontId="2" type="noConversion"/>
  </si>
  <si>
    <t>2017년   
 예산(A)</t>
    <phoneticPr fontId="2" type="noConversion"/>
  </si>
  <si>
    <t xml:space="preserve"> 2017년        추경(B)</t>
    <phoneticPr fontId="2" type="noConversion"/>
  </si>
  <si>
    <t>2017년        추경(B)</t>
    <phoneticPr fontId="2" type="noConversion"/>
  </si>
  <si>
    <t>2017년        예산(A)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</si>
</sst>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"/>
    <numFmt numFmtId="180" formatCode="0.00_);[Red]\(0.00\)"/>
    <numFmt numFmtId="181" formatCode="00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16"/>
      <name val="돋움"/>
      <family val="3"/>
      <charset val="129"/>
    </font>
    <font>
      <sz val="10"/>
      <name val="돋움"/>
      <family val="3"/>
      <charset val="129"/>
    </font>
    <font>
      <sz val="10"/>
      <name val="굴림"/>
      <family val="3"/>
      <charset val="129"/>
    </font>
    <font>
      <sz val="8"/>
      <name val="굴림"/>
      <family val="3"/>
      <charset val="129"/>
    </font>
    <font>
      <sz val="11"/>
      <name val="굴림"/>
      <family val="3"/>
      <charset val="129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16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F17C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41" fontId="6" fillId="0" borderId="0" xfId="0" applyNumberFormat="1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180" fontId="0" fillId="0" borderId="0" xfId="0" applyNumberFormat="1" applyBorder="1" applyAlignment="1">
      <alignment vertical="center" shrinkToFit="1"/>
    </xf>
    <xf numFmtId="180" fontId="0" fillId="0" borderId="0" xfId="0" applyNumberFormat="1" applyAlignment="1">
      <alignment vertical="center" shrinkToFit="1"/>
    </xf>
    <xf numFmtId="180" fontId="2" fillId="0" borderId="0" xfId="0" applyNumberFormat="1" applyFont="1" applyAlignment="1">
      <alignment horizontal="right" vertical="center" shrinkToFit="1"/>
    </xf>
    <xf numFmtId="0" fontId="2" fillId="2" borderId="0" xfId="0" applyFont="1" applyFill="1">
      <alignment vertical="center"/>
    </xf>
    <xf numFmtId="0" fontId="5" fillId="0" borderId="0" xfId="0" applyFont="1" applyAlignment="1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 applyBorder="1">
      <alignment vertical="center"/>
    </xf>
    <xf numFmtId="181" fontId="12" fillId="0" borderId="8" xfId="0" applyNumberFormat="1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180" fontId="16" fillId="0" borderId="0" xfId="0" applyNumberFormat="1" applyFont="1" applyAlignment="1">
      <alignment vertical="center" shrinkToFit="1"/>
    </xf>
    <xf numFmtId="180" fontId="12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10" fillId="0" borderId="10" xfId="0" applyFont="1" applyBorder="1" applyAlignment="1" applyProtection="1">
      <alignment horizontal="center" vertical="center"/>
    </xf>
    <xf numFmtId="180" fontId="10" fillId="0" borderId="10" xfId="0" applyNumberFormat="1" applyFont="1" applyBorder="1" applyAlignment="1" applyProtection="1">
      <alignment horizontal="center" vertical="center" shrinkToFit="1"/>
    </xf>
    <xf numFmtId="180" fontId="12" fillId="0" borderId="10" xfId="0" applyNumberFormat="1" applyFont="1" applyBorder="1" applyAlignment="1" applyProtection="1">
      <alignment horizontal="right" vertical="center" shrinkToFit="1"/>
    </xf>
    <xf numFmtId="181" fontId="12" fillId="0" borderId="7" xfId="0" applyNumberFormat="1" applyFont="1" applyBorder="1">
      <alignment vertical="center"/>
    </xf>
    <xf numFmtId="0" fontId="12" fillId="0" borderId="13" xfId="0" applyFont="1" applyBorder="1" applyAlignment="1">
      <alignment horizontal="center" vertical="center"/>
    </xf>
    <xf numFmtId="176" fontId="12" fillId="0" borderId="4" xfId="0" applyNumberFormat="1" applyFont="1" applyBorder="1" applyAlignment="1">
      <alignment vertical="center"/>
    </xf>
    <xf numFmtId="180" fontId="12" fillId="0" borderId="4" xfId="0" applyNumberFormat="1" applyFont="1" applyBorder="1" applyAlignment="1">
      <alignment vertical="center" shrinkToFit="1"/>
    </xf>
    <xf numFmtId="0" fontId="12" fillId="0" borderId="9" xfId="0" applyFont="1" applyBorder="1">
      <alignment vertical="center"/>
    </xf>
    <xf numFmtId="176" fontId="12" fillId="0" borderId="9" xfId="0" applyNumberFormat="1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76" fontId="12" fillId="0" borderId="5" xfId="0" applyNumberFormat="1" applyFont="1" applyBorder="1" applyAlignment="1">
      <alignment vertical="center"/>
    </xf>
    <xf numFmtId="180" fontId="12" fillId="0" borderId="3" xfId="0" applyNumberFormat="1" applyFont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180" fontId="12" fillId="0" borderId="1" xfId="0" applyNumberFormat="1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/>
    </xf>
    <xf numFmtId="41" fontId="12" fillId="0" borderId="0" xfId="2" applyFont="1" applyBorder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1" fontId="12" fillId="0" borderId="0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1" fontId="12" fillId="0" borderId="9" xfId="0" applyNumberFormat="1" applyFont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176" fontId="12" fillId="0" borderId="8" xfId="0" applyNumberFormat="1" applyFont="1" applyBorder="1" applyAlignment="1">
      <alignment vertical="center"/>
    </xf>
    <xf numFmtId="41" fontId="12" fillId="0" borderId="4" xfId="2" applyFont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41" fontId="12" fillId="0" borderId="4" xfId="0" applyNumberFormat="1" applyFont="1" applyFill="1" applyBorder="1" applyAlignment="1">
      <alignment vertical="center"/>
    </xf>
    <xf numFmtId="176" fontId="12" fillId="0" borderId="8" xfId="0" applyNumberFormat="1" applyFont="1" applyBorder="1" applyAlignment="1">
      <alignment horizontal="right" vertical="center"/>
    </xf>
    <xf numFmtId="0" fontId="12" fillId="0" borderId="15" xfId="0" applyFont="1" applyFill="1" applyBorder="1" applyAlignment="1">
      <alignment horizontal="center" vertical="center"/>
    </xf>
    <xf numFmtId="41" fontId="12" fillId="0" borderId="7" xfId="0" applyNumberFormat="1" applyFont="1" applyBorder="1" applyAlignment="1">
      <alignment horizontal="center" vertical="center"/>
    </xf>
    <xf numFmtId="41" fontId="12" fillId="0" borderId="9" xfId="0" applyNumberFormat="1" applyFont="1" applyBorder="1" applyAlignment="1">
      <alignment vertical="center"/>
    </xf>
    <xf numFmtId="41" fontId="12" fillId="0" borderId="5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vertical="center"/>
    </xf>
    <xf numFmtId="181" fontId="12" fillId="0" borderId="0" xfId="0" applyNumberFormat="1" applyFont="1" applyBorder="1">
      <alignment vertical="center"/>
    </xf>
    <xf numFmtId="0" fontId="14" fillId="0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vertical="center" shrinkToFit="1"/>
    </xf>
    <xf numFmtId="181" fontId="12" fillId="0" borderId="5" xfId="0" applyNumberFormat="1" applyFont="1" applyBorder="1">
      <alignment vertical="center"/>
    </xf>
    <xf numFmtId="176" fontId="14" fillId="0" borderId="5" xfId="0" applyNumberFormat="1" applyFont="1" applyBorder="1" applyAlignment="1">
      <alignment vertical="center"/>
    </xf>
    <xf numFmtId="180" fontId="14" fillId="0" borderId="5" xfId="0" applyNumberFormat="1" applyFont="1" applyBorder="1" applyAlignment="1">
      <alignment horizontal="right" vertical="center" shrinkToFit="1"/>
    </xf>
    <xf numFmtId="41" fontId="14" fillId="4" borderId="15" xfId="0" applyNumberFormat="1" applyFont="1" applyFill="1" applyBorder="1" applyAlignment="1">
      <alignment vertical="center"/>
    </xf>
    <xf numFmtId="176" fontId="14" fillId="4" borderId="4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horizontal="right" vertical="center" shrinkToFit="1"/>
    </xf>
    <xf numFmtId="41" fontId="14" fillId="4" borderId="4" xfId="0" applyNumberFormat="1" applyFont="1" applyFill="1" applyBorder="1" applyAlignment="1">
      <alignment vertical="center"/>
    </xf>
    <xf numFmtId="41" fontId="14" fillId="4" borderId="4" xfId="2" applyFont="1" applyFill="1" applyBorder="1" applyAlignment="1">
      <alignment vertical="center"/>
    </xf>
    <xf numFmtId="41" fontId="14" fillId="4" borderId="9" xfId="0" applyNumberFormat="1" applyFont="1" applyFill="1" applyBorder="1" applyAlignment="1">
      <alignment vertical="center"/>
    </xf>
    <xf numFmtId="176" fontId="14" fillId="4" borderId="9" xfId="0" applyNumberFormat="1" applyFont="1" applyFill="1" applyBorder="1" applyAlignment="1">
      <alignment vertical="center"/>
    </xf>
    <xf numFmtId="180" fontId="14" fillId="4" borderId="4" xfId="0" applyNumberFormat="1" applyFont="1" applyFill="1" applyBorder="1" applyAlignment="1">
      <alignment vertical="center" shrinkToFit="1"/>
    </xf>
    <xf numFmtId="41" fontId="14" fillId="3" borderId="9" xfId="0" applyNumberFormat="1" applyFont="1" applyFill="1" applyBorder="1" applyAlignment="1">
      <alignment vertical="center"/>
    </xf>
    <xf numFmtId="176" fontId="14" fillId="3" borderId="9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vertical="center" shrinkToFit="1"/>
    </xf>
    <xf numFmtId="41" fontId="14" fillId="3" borderId="14" xfId="0" applyNumberFormat="1" applyFont="1" applyFill="1" applyBorder="1" applyAlignment="1">
      <alignment vertical="center"/>
    </xf>
    <xf numFmtId="180" fontId="14" fillId="3" borderId="9" xfId="0" applyNumberFormat="1" applyFont="1" applyFill="1" applyBorder="1" applyAlignment="1">
      <alignment horizontal="right" vertical="center" shrinkToFit="1"/>
    </xf>
    <xf numFmtId="41" fontId="12" fillId="0" borderId="4" xfId="0" applyNumberFormat="1" applyFont="1" applyBorder="1" applyAlignment="1">
      <alignment horizontal="center" vertical="center"/>
    </xf>
    <xf numFmtId="41" fontId="12" fillId="0" borderId="4" xfId="0" applyNumberFormat="1" applyFont="1" applyBorder="1" applyAlignment="1">
      <alignment vertical="center"/>
    </xf>
    <xf numFmtId="41" fontId="12" fillId="0" borderId="4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right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</cellXfs>
  <cellStyles count="11">
    <cellStyle name="백분율 2" xfId="1"/>
    <cellStyle name="백분율 2 2" xfId="10"/>
    <cellStyle name="쉼표 [0]" xfId="2" builtinId="6"/>
    <cellStyle name="쉼표 [0] 2" xfId="3"/>
    <cellStyle name="쉼표 [0] 2 3" xfId="6"/>
    <cellStyle name="쉼표 [0] 3" xfId="7"/>
    <cellStyle name="쉼표 [0] 4" xfId="8"/>
    <cellStyle name="표준" xfId="0" builtinId="0"/>
    <cellStyle name="표준 2" xfId="4"/>
    <cellStyle name="표준 3" xfId="5"/>
    <cellStyle name="표준 7" xfId="9"/>
  </cellStyles>
  <dxfs count="0"/>
  <tableStyles count="0" defaultTableStyle="TableStyleMedium9" defaultPivotStyle="PivotStyleLight16"/>
  <colors>
    <mruColors>
      <color rgb="FF19EB41"/>
      <color rgb="FF61F17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workbookViewId="0">
      <selection activeCell="U16" sqref="U16"/>
    </sheetView>
  </sheetViews>
  <sheetFormatPr defaultRowHeight="13.5"/>
  <cols>
    <col min="1" max="1" width="2.21875" style="3" customWidth="1"/>
    <col min="2" max="2" width="9.88671875" style="10" customWidth="1"/>
    <col min="3" max="3" width="2.88671875" style="8" customWidth="1"/>
    <col min="4" max="4" width="12.21875" style="9" customWidth="1"/>
    <col min="5" max="5" width="9" customWidth="1"/>
    <col min="6" max="6" width="9.109375" customWidth="1"/>
    <col min="7" max="7" width="7.21875" customWidth="1"/>
    <col min="8" max="8" width="4.6640625" style="15" customWidth="1"/>
    <col min="9" max="9" width="2.5546875" customWidth="1"/>
    <col min="10" max="10" width="9.88671875" style="9" customWidth="1"/>
    <col min="11" max="11" width="3.109375" style="9" customWidth="1"/>
    <col min="12" max="12" width="14" style="9" customWidth="1"/>
    <col min="13" max="13" width="9.44140625" bestFit="1" customWidth="1"/>
    <col min="14" max="14" width="9.44140625" customWidth="1"/>
    <col min="15" max="15" width="8.77734375" customWidth="1"/>
    <col min="16" max="16" width="4.77734375" style="16" customWidth="1"/>
    <col min="17" max="17" width="3.88671875" customWidth="1"/>
    <col min="18" max="18" width="12.88671875" customWidth="1"/>
    <col min="19" max="19" width="9.6640625" customWidth="1"/>
  </cols>
  <sheetData>
    <row r="1" spans="1:20" ht="26.25">
      <c r="A1" s="104" t="s">
        <v>52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8"/>
      <c r="R1" s="18"/>
      <c r="S1" s="18"/>
      <c r="T1" s="18"/>
    </row>
    <row r="2" spans="1:20">
      <c r="A2" s="25"/>
      <c r="B2" s="26"/>
      <c r="C2" s="27"/>
      <c r="D2" s="28"/>
      <c r="E2" s="28"/>
      <c r="F2" s="28"/>
      <c r="G2" s="28"/>
      <c r="H2" s="29"/>
      <c r="I2" s="28"/>
      <c r="J2" s="28"/>
      <c r="K2" s="28"/>
      <c r="L2" s="28"/>
      <c r="M2" s="28"/>
      <c r="N2" s="28"/>
      <c r="O2" s="28"/>
      <c r="P2" s="30"/>
      <c r="Q2" s="4"/>
      <c r="R2" s="4"/>
      <c r="S2" s="4"/>
      <c r="T2" s="4"/>
    </row>
    <row r="3" spans="1:20" ht="16.5">
      <c r="A3" s="25"/>
      <c r="B3" s="31" t="s">
        <v>6</v>
      </c>
      <c r="C3" s="27"/>
      <c r="D3" s="28"/>
      <c r="E3" s="28"/>
      <c r="F3" s="28"/>
      <c r="G3" s="28"/>
      <c r="H3" s="29"/>
      <c r="I3" s="28"/>
      <c r="J3" s="28"/>
      <c r="K3" s="28"/>
      <c r="L3" s="32"/>
      <c r="M3" s="33"/>
      <c r="N3" s="28"/>
      <c r="O3" s="113" t="s">
        <v>0</v>
      </c>
      <c r="P3" s="113"/>
      <c r="Q3" s="4"/>
      <c r="R3" s="4"/>
      <c r="S3" s="4"/>
      <c r="T3" s="4"/>
    </row>
    <row r="4" spans="1:20" ht="19.5" customHeight="1">
      <c r="A4" s="118" t="s">
        <v>3</v>
      </c>
      <c r="B4" s="119"/>
      <c r="C4" s="119"/>
      <c r="D4" s="119"/>
      <c r="E4" s="119"/>
      <c r="F4" s="119"/>
      <c r="G4" s="119"/>
      <c r="H4" s="120"/>
      <c r="I4" s="118" t="s">
        <v>4</v>
      </c>
      <c r="J4" s="119"/>
      <c r="K4" s="119"/>
      <c r="L4" s="119"/>
      <c r="M4" s="119"/>
      <c r="N4" s="119"/>
      <c r="O4" s="119"/>
      <c r="P4" s="120"/>
      <c r="Q4" s="4"/>
      <c r="R4" s="4"/>
      <c r="S4" s="4"/>
      <c r="T4" s="4"/>
    </row>
    <row r="5" spans="1:20" ht="20.25" customHeight="1" thickBot="1">
      <c r="A5" s="114" t="s">
        <v>2</v>
      </c>
      <c r="B5" s="114"/>
      <c r="C5" s="114" t="s">
        <v>5</v>
      </c>
      <c r="D5" s="114"/>
      <c r="E5" s="111" t="s">
        <v>56</v>
      </c>
      <c r="F5" s="111" t="s">
        <v>55</v>
      </c>
      <c r="G5" s="114" t="s">
        <v>1</v>
      </c>
      <c r="H5" s="114"/>
      <c r="I5" s="114" t="s">
        <v>2</v>
      </c>
      <c r="J5" s="114"/>
      <c r="K5" s="121" t="s">
        <v>45</v>
      </c>
      <c r="L5" s="121"/>
      <c r="M5" s="111" t="s">
        <v>53</v>
      </c>
      <c r="N5" s="111" t="s">
        <v>54</v>
      </c>
      <c r="O5" s="116" t="s">
        <v>1</v>
      </c>
      <c r="P5" s="117"/>
      <c r="Q5" s="5"/>
      <c r="R5" s="4"/>
      <c r="S5" s="4"/>
      <c r="T5" s="4"/>
    </row>
    <row r="6" spans="1:20" ht="20.25" customHeight="1" thickTop="1" thickBot="1">
      <c r="A6" s="115"/>
      <c r="B6" s="115"/>
      <c r="C6" s="115"/>
      <c r="D6" s="115"/>
      <c r="E6" s="112"/>
      <c r="F6" s="112"/>
      <c r="G6" s="34" t="s">
        <v>7</v>
      </c>
      <c r="H6" s="35" t="s">
        <v>8</v>
      </c>
      <c r="I6" s="115"/>
      <c r="J6" s="115"/>
      <c r="K6" s="122"/>
      <c r="L6" s="122"/>
      <c r="M6" s="112"/>
      <c r="N6" s="112"/>
      <c r="O6" s="34" t="s">
        <v>7</v>
      </c>
      <c r="P6" s="36" t="s">
        <v>8</v>
      </c>
      <c r="Q6" s="4"/>
      <c r="R6" s="3"/>
      <c r="S6" s="3"/>
      <c r="T6" s="3"/>
    </row>
    <row r="7" spans="1:20" s="7" customFormat="1" ht="18.95" customHeight="1" thickTop="1">
      <c r="A7" s="105" t="s">
        <v>12</v>
      </c>
      <c r="B7" s="106"/>
      <c r="C7" s="106"/>
      <c r="D7" s="107"/>
      <c r="E7" s="92">
        <f>SUM(E8,E12,E17,E21,E23,E25)</f>
        <v>1792925</v>
      </c>
      <c r="F7" s="92">
        <v>1794050</v>
      </c>
      <c r="G7" s="93">
        <f t="shared" ref="G7:G22" si="0">SUM(F7-E7)</f>
        <v>1125</v>
      </c>
      <c r="H7" s="94">
        <f t="shared" ref="H7:H27" si="1">SUM(F7/E7*100)-100</f>
        <v>6.2746629111657626E-2</v>
      </c>
      <c r="I7" s="108" t="s">
        <v>12</v>
      </c>
      <c r="J7" s="109"/>
      <c r="K7" s="109"/>
      <c r="L7" s="110"/>
      <c r="M7" s="95">
        <f>SUM(M8,M11,M14,M18,M22,M28,M30,M32)</f>
        <v>1792925</v>
      </c>
      <c r="N7" s="95">
        <v>1794050</v>
      </c>
      <c r="O7" s="93">
        <f t="shared" ref="O7:O9" si="2">SUM(N7-M7)</f>
        <v>1125</v>
      </c>
      <c r="P7" s="96">
        <f t="shared" ref="P7:P9" si="3">SUM(N7/M7*100)-100</f>
        <v>6.2746629111657626E-2</v>
      </c>
      <c r="Q7" s="6"/>
      <c r="R7" s="6"/>
      <c r="S7" s="6"/>
      <c r="T7" s="6"/>
    </row>
    <row r="8" spans="1:20" s="7" customFormat="1" ht="18.95" customHeight="1">
      <c r="A8" s="37"/>
      <c r="B8" s="52" t="s">
        <v>13</v>
      </c>
      <c r="C8" s="103" t="s">
        <v>14</v>
      </c>
      <c r="D8" s="102"/>
      <c r="E8" s="87">
        <f>SUM(E9:E11)</f>
        <v>354148</v>
      </c>
      <c r="F8" s="87">
        <f>F9+F10+F11</f>
        <v>354148</v>
      </c>
      <c r="G8" s="85">
        <f t="shared" si="0"/>
        <v>0</v>
      </c>
      <c r="H8" s="91">
        <f t="shared" si="1"/>
        <v>0</v>
      </c>
      <c r="I8" s="37"/>
      <c r="J8" s="61" t="s">
        <v>11</v>
      </c>
      <c r="K8" s="103" t="s">
        <v>14</v>
      </c>
      <c r="L8" s="102"/>
      <c r="M8" s="84">
        <f>SUM(M9:M10)</f>
        <v>850342</v>
      </c>
      <c r="N8" s="84">
        <f>N9+N10</f>
        <v>853743</v>
      </c>
      <c r="O8" s="85">
        <f t="shared" si="2"/>
        <v>3401</v>
      </c>
      <c r="P8" s="86">
        <f t="shared" si="3"/>
        <v>0.39995672329486354</v>
      </c>
      <c r="Q8" s="6"/>
      <c r="R8" s="6"/>
      <c r="S8" s="6"/>
      <c r="T8" s="6"/>
    </row>
    <row r="9" spans="1:20" ht="18.95" customHeight="1">
      <c r="A9" s="21"/>
      <c r="B9" s="52" t="s">
        <v>15</v>
      </c>
      <c r="C9" s="38" t="s">
        <v>16</v>
      </c>
      <c r="D9" s="62" t="s">
        <v>51</v>
      </c>
      <c r="E9" s="65">
        <v>146880</v>
      </c>
      <c r="F9" s="65">
        <v>146880</v>
      </c>
      <c r="G9" s="39">
        <f t="shared" si="0"/>
        <v>0</v>
      </c>
      <c r="H9" s="40">
        <f t="shared" si="1"/>
        <v>0</v>
      </c>
      <c r="I9" s="66"/>
      <c r="J9" s="59"/>
      <c r="K9" s="38"/>
      <c r="L9" s="54" t="s">
        <v>17</v>
      </c>
      <c r="M9" s="65">
        <v>850342</v>
      </c>
      <c r="N9" s="65">
        <v>853743</v>
      </c>
      <c r="O9" s="39">
        <f t="shared" si="2"/>
        <v>3401</v>
      </c>
      <c r="P9" s="40">
        <f t="shared" si="3"/>
        <v>0.39995672329486354</v>
      </c>
      <c r="Q9" s="3"/>
      <c r="R9" s="3"/>
      <c r="S9" s="3"/>
      <c r="T9" s="3"/>
    </row>
    <row r="10" spans="1:20" ht="18.95" customHeight="1">
      <c r="A10" s="21"/>
      <c r="B10" s="52"/>
      <c r="C10" s="38"/>
      <c r="D10" s="62" t="s">
        <v>48</v>
      </c>
      <c r="E10" s="65">
        <v>840</v>
      </c>
      <c r="F10" s="98">
        <v>840</v>
      </c>
      <c r="G10" s="39">
        <f t="shared" si="0"/>
        <v>0</v>
      </c>
      <c r="H10" s="40">
        <f t="shared" si="1"/>
        <v>0</v>
      </c>
      <c r="I10" s="66"/>
      <c r="J10" s="58"/>
      <c r="K10" s="51"/>
      <c r="L10" s="62" t="s">
        <v>18</v>
      </c>
      <c r="M10" s="65">
        <v>0</v>
      </c>
      <c r="N10" s="65"/>
      <c r="O10" s="39">
        <f t="shared" ref="O10" si="4">SUM(N10-M10)</f>
        <v>0</v>
      </c>
      <c r="P10" s="40">
        <v>0</v>
      </c>
      <c r="Q10" s="3"/>
      <c r="R10" s="17"/>
      <c r="S10" s="3"/>
      <c r="T10" s="3"/>
    </row>
    <row r="11" spans="1:20" ht="18.95" customHeight="1">
      <c r="A11" s="21"/>
      <c r="B11" s="52"/>
      <c r="C11" s="38"/>
      <c r="D11" s="62" t="s">
        <v>19</v>
      </c>
      <c r="E11" s="67">
        <v>206428</v>
      </c>
      <c r="F11" s="98">
        <v>206428</v>
      </c>
      <c r="G11" s="39">
        <f t="shared" si="0"/>
        <v>0</v>
      </c>
      <c r="H11" s="40">
        <f t="shared" si="1"/>
        <v>0</v>
      </c>
      <c r="I11" s="66"/>
      <c r="J11" s="59" t="s">
        <v>10</v>
      </c>
      <c r="K11" s="101" t="s">
        <v>14</v>
      </c>
      <c r="L11" s="102"/>
      <c r="M11" s="87">
        <f>SUM(M12,M13)</f>
        <v>69600</v>
      </c>
      <c r="N11" s="87">
        <f>N13+N12</f>
        <v>69600</v>
      </c>
      <c r="O11" s="85">
        <f>SUM(N11-M11)</f>
        <v>0</v>
      </c>
      <c r="P11" s="86">
        <f t="shared" ref="P11" si="5">SUM(N11/M11*100)-100</f>
        <v>0</v>
      </c>
      <c r="Q11" s="3"/>
      <c r="R11" s="3"/>
      <c r="S11" s="3"/>
      <c r="T11" s="3"/>
    </row>
    <row r="12" spans="1:20" ht="18.95" customHeight="1">
      <c r="A12" s="21"/>
      <c r="B12" s="55" t="s">
        <v>20</v>
      </c>
      <c r="C12" s="103" t="s">
        <v>14</v>
      </c>
      <c r="D12" s="102"/>
      <c r="E12" s="87">
        <f>SUM(E13:E16)</f>
        <v>914448</v>
      </c>
      <c r="F12" s="87">
        <v>914448</v>
      </c>
      <c r="G12" s="85">
        <f t="shared" si="0"/>
        <v>0</v>
      </c>
      <c r="H12" s="91">
        <f t="shared" si="1"/>
        <v>0</v>
      </c>
      <c r="I12" s="66"/>
      <c r="J12" s="59"/>
      <c r="K12" s="78"/>
      <c r="L12" s="64" t="s">
        <v>22</v>
      </c>
      <c r="M12" s="65">
        <v>900</v>
      </c>
      <c r="N12" s="65">
        <v>900</v>
      </c>
      <c r="O12" s="39">
        <f t="shared" ref="O12:O13" si="6">SUM(N12-M12)</f>
        <v>0</v>
      </c>
      <c r="P12" s="40">
        <f t="shared" ref="P12:P13" si="7">SUM(N12/M12*100)-100</f>
        <v>0</v>
      </c>
      <c r="Q12" s="3"/>
      <c r="R12" s="3"/>
      <c r="S12" s="3"/>
      <c r="T12" s="3"/>
    </row>
    <row r="13" spans="1:20" ht="18.95" customHeight="1">
      <c r="A13" s="23"/>
      <c r="B13" s="52"/>
      <c r="C13" s="38" t="s">
        <v>16</v>
      </c>
      <c r="D13" s="62" t="s">
        <v>21</v>
      </c>
      <c r="E13" s="65">
        <v>856376</v>
      </c>
      <c r="F13" s="98">
        <v>856376</v>
      </c>
      <c r="G13" s="39">
        <f t="shared" si="0"/>
        <v>0</v>
      </c>
      <c r="H13" s="40">
        <f t="shared" si="1"/>
        <v>0</v>
      </c>
      <c r="I13" s="66"/>
      <c r="J13" s="79"/>
      <c r="K13" s="68"/>
      <c r="L13" s="64" t="s">
        <v>10</v>
      </c>
      <c r="M13" s="65">
        <v>68700</v>
      </c>
      <c r="N13" s="69">
        <v>68700</v>
      </c>
      <c r="O13" s="39">
        <f t="shared" si="6"/>
        <v>0</v>
      </c>
      <c r="P13" s="40">
        <f t="shared" si="7"/>
        <v>0</v>
      </c>
      <c r="Q13" s="3"/>
      <c r="R13" s="3"/>
      <c r="S13" s="3"/>
      <c r="T13" s="3"/>
    </row>
    <row r="14" spans="1:20" ht="18.95" customHeight="1">
      <c r="A14" s="23"/>
      <c r="B14" s="52"/>
      <c r="C14" s="38"/>
      <c r="D14" s="62" t="s">
        <v>46</v>
      </c>
      <c r="E14" s="65">
        <v>7560</v>
      </c>
      <c r="F14" s="98">
        <v>7560</v>
      </c>
      <c r="G14" s="39">
        <f t="shared" si="0"/>
        <v>0</v>
      </c>
      <c r="H14" s="40">
        <v>0</v>
      </c>
      <c r="I14" s="66"/>
      <c r="J14" s="59" t="s">
        <v>25</v>
      </c>
      <c r="K14" s="101" t="s">
        <v>14</v>
      </c>
      <c r="L14" s="102"/>
      <c r="M14" s="88">
        <f>SUM(M15:M17)</f>
        <v>76791</v>
      </c>
      <c r="N14" s="88">
        <f>N16+N17+N15</f>
        <v>81153</v>
      </c>
      <c r="O14" s="85">
        <f>SUM(N14-M14)</f>
        <v>4362</v>
      </c>
      <c r="P14" s="86">
        <f>SUM(N14/M14*100)-100</f>
        <v>5.6803531663866806</v>
      </c>
      <c r="Q14" s="3"/>
      <c r="R14" s="3"/>
      <c r="S14" s="3"/>
      <c r="T14" s="3"/>
    </row>
    <row r="15" spans="1:20" ht="18.95" customHeight="1">
      <c r="A15" s="21"/>
      <c r="B15" s="52"/>
      <c r="C15" s="38" t="s">
        <v>16</v>
      </c>
      <c r="D15" s="62" t="s">
        <v>23</v>
      </c>
      <c r="E15" s="65">
        <v>50512</v>
      </c>
      <c r="F15" s="98">
        <v>50512</v>
      </c>
      <c r="G15" s="39">
        <f t="shared" si="0"/>
        <v>0</v>
      </c>
      <c r="H15" s="40">
        <f t="shared" si="1"/>
        <v>0</v>
      </c>
      <c r="I15" s="66"/>
      <c r="J15" s="59"/>
      <c r="K15" s="78"/>
      <c r="L15" s="71" t="s">
        <v>25</v>
      </c>
      <c r="M15" s="67">
        <v>43590</v>
      </c>
      <c r="N15" s="99">
        <v>45852</v>
      </c>
      <c r="O15" s="39">
        <f t="shared" ref="O15:O17" si="8">SUM(N15-M15)</f>
        <v>2262</v>
      </c>
      <c r="P15" s="40">
        <f t="shared" ref="P15:P17" si="9">SUM(N15/M15*100)-100</f>
        <v>5.1892635925671016</v>
      </c>
      <c r="Q15" s="3"/>
      <c r="R15" s="3"/>
      <c r="S15" s="3"/>
      <c r="T15" s="3"/>
    </row>
    <row r="16" spans="1:20" ht="18.95" customHeight="1">
      <c r="A16" s="21"/>
      <c r="B16" s="52"/>
      <c r="C16" s="38"/>
      <c r="D16" s="62" t="s">
        <v>24</v>
      </c>
      <c r="E16" s="65">
        <v>0</v>
      </c>
      <c r="F16" s="98" t="e">
        <f>#REF!</f>
        <v>#REF!</v>
      </c>
      <c r="G16" s="39" t="e">
        <f t="shared" si="0"/>
        <v>#REF!</v>
      </c>
      <c r="H16" s="40">
        <v>0</v>
      </c>
      <c r="I16" s="70"/>
      <c r="J16" s="59"/>
      <c r="K16" s="68"/>
      <c r="L16" s="71" t="s">
        <v>28</v>
      </c>
      <c r="M16" s="65">
        <v>20500</v>
      </c>
      <c r="N16" s="99">
        <v>22600</v>
      </c>
      <c r="O16" s="39">
        <f t="shared" si="8"/>
        <v>2100</v>
      </c>
      <c r="P16" s="40">
        <f t="shared" si="9"/>
        <v>10.243902439024396</v>
      </c>
      <c r="Q16" s="3"/>
      <c r="R16" s="3"/>
      <c r="S16" s="3"/>
      <c r="T16" s="3"/>
    </row>
    <row r="17" spans="1:21" ht="18.95" customHeight="1">
      <c r="A17" s="21"/>
      <c r="B17" s="60" t="s">
        <v>26</v>
      </c>
      <c r="C17" s="101" t="s">
        <v>14</v>
      </c>
      <c r="D17" s="102"/>
      <c r="E17" s="87">
        <f>SUM(E18:E20)</f>
        <v>325930</v>
      </c>
      <c r="F17" s="87">
        <f>F18+F19+F20</f>
        <v>327055</v>
      </c>
      <c r="G17" s="85">
        <f t="shared" si="0"/>
        <v>1125</v>
      </c>
      <c r="H17" s="91">
        <f t="shared" si="1"/>
        <v>0.34516613996871115</v>
      </c>
      <c r="I17" s="70"/>
      <c r="J17" s="79"/>
      <c r="K17" s="68"/>
      <c r="L17" s="71" t="s">
        <v>30</v>
      </c>
      <c r="M17" s="65">
        <v>12701</v>
      </c>
      <c r="N17" s="99">
        <v>12701</v>
      </c>
      <c r="O17" s="39">
        <f t="shared" si="8"/>
        <v>0</v>
      </c>
      <c r="P17" s="40">
        <f t="shared" si="9"/>
        <v>0</v>
      </c>
      <c r="Q17" s="3"/>
      <c r="R17" s="3"/>
      <c r="S17" s="3"/>
      <c r="T17" s="3"/>
    </row>
    <row r="18" spans="1:21" ht="18.95" customHeight="1">
      <c r="A18" s="23"/>
      <c r="B18" s="52"/>
      <c r="C18" s="38"/>
      <c r="D18" s="62" t="s">
        <v>27</v>
      </c>
      <c r="E18" s="65">
        <v>120000</v>
      </c>
      <c r="F18" s="65">
        <v>120000</v>
      </c>
      <c r="G18" s="39">
        <f t="shared" si="0"/>
        <v>0</v>
      </c>
      <c r="H18" s="40">
        <f t="shared" si="1"/>
        <v>0</v>
      </c>
      <c r="I18" s="66"/>
      <c r="J18" s="59" t="s">
        <v>32</v>
      </c>
      <c r="K18" s="101" t="s">
        <v>14</v>
      </c>
      <c r="L18" s="102"/>
      <c r="M18" s="87">
        <f>SUM(M19:M21)</f>
        <v>238018</v>
      </c>
      <c r="N18" s="87">
        <f>N19+N20+N21</f>
        <v>238018</v>
      </c>
      <c r="O18" s="85">
        <f>SUM(N18-M18)</f>
        <v>0</v>
      </c>
      <c r="P18" s="86">
        <f>SUM(N18/M18*100)-100</f>
        <v>0</v>
      </c>
      <c r="Q18" s="3"/>
      <c r="R18" s="3"/>
      <c r="S18" s="3"/>
      <c r="T18" s="3"/>
    </row>
    <row r="19" spans="1:21" ht="18.95" customHeight="1">
      <c r="A19" s="21"/>
      <c r="B19" s="52"/>
      <c r="C19" s="38"/>
      <c r="D19" s="62" t="s">
        <v>29</v>
      </c>
      <c r="E19" s="67">
        <v>96000</v>
      </c>
      <c r="F19" s="67">
        <v>96000</v>
      </c>
      <c r="G19" s="39">
        <f t="shared" si="0"/>
        <v>0</v>
      </c>
      <c r="H19" s="40">
        <f t="shared" si="1"/>
        <v>0</v>
      </c>
      <c r="I19" s="66"/>
      <c r="J19" s="59"/>
      <c r="K19" s="38"/>
      <c r="L19" s="62" t="s">
        <v>47</v>
      </c>
      <c r="M19" s="65">
        <v>128880</v>
      </c>
      <c r="N19" s="99">
        <v>108298</v>
      </c>
      <c r="O19" s="39">
        <f t="shared" ref="O19:O25" si="10">SUM(N19-M19)</f>
        <v>-20582</v>
      </c>
      <c r="P19" s="40">
        <f t="shared" ref="P19:P21" si="11">SUM(N19/M19*100)-100</f>
        <v>-15.96989447548107</v>
      </c>
      <c r="Q19" s="3"/>
      <c r="R19" s="3"/>
      <c r="S19" s="3"/>
      <c r="T19" s="3"/>
    </row>
    <row r="20" spans="1:21" ht="18.95" customHeight="1">
      <c r="A20" s="21"/>
      <c r="B20" s="24"/>
      <c r="C20" s="63"/>
      <c r="D20" s="62" t="s">
        <v>31</v>
      </c>
      <c r="E20" s="65">
        <v>109930</v>
      </c>
      <c r="F20" s="65">
        <v>111055</v>
      </c>
      <c r="G20" s="39">
        <f t="shared" si="0"/>
        <v>1125</v>
      </c>
      <c r="H20" s="40">
        <f t="shared" si="1"/>
        <v>1.0233785135995674</v>
      </c>
      <c r="I20" s="66"/>
      <c r="J20" s="59"/>
      <c r="K20" s="38"/>
      <c r="L20" s="62" t="s">
        <v>49</v>
      </c>
      <c r="M20" s="65">
        <v>840</v>
      </c>
      <c r="N20" s="99">
        <v>840</v>
      </c>
      <c r="O20" s="39">
        <f t="shared" si="10"/>
        <v>0</v>
      </c>
      <c r="P20" s="40">
        <f t="shared" si="11"/>
        <v>0</v>
      </c>
      <c r="Q20" s="3"/>
      <c r="R20" s="3" t="s">
        <v>9</v>
      </c>
      <c r="S20" s="3"/>
      <c r="T20" s="3"/>
    </row>
    <row r="21" spans="1:21" ht="18.95" customHeight="1">
      <c r="A21" s="21"/>
      <c r="B21" s="60" t="s">
        <v>33</v>
      </c>
      <c r="C21" s="101" t="s">
        <v>14</v>
      </c>
      <c r="D21" s="102"/>
      <c r="E21" s="87">
        <f>E22</f>
        <v>48000</v>
      </c>
      <c r="F21" s="87">
        <f>F22</f>
        <v>48000</v>
      </c>
      <c r="G21" s="85">
        <f t="shared" si="0"/>
        <v>0</v>
      </c>
      <c r="H21" s="91">
        <f t="shared" si="1"/>
        <v>0</v>
      </c>
      <c r="I21" s="66"/>
      <c r="J21" s="79"/>
      <c r="K21" s="38"/>
      <c r="L21" s="62" t="s">
        <v>19</v>
      </c>
      <c r="M21" s="65">
        <v>108298</v>
      </c>
      <c r="N21" s="99">
        <v>128880</v>
      </c>
      <c r="O21" s="39">
        <f t="shared" si="10"/>
        <v>20582</v>
      </c>
      <c r="P21" s="40">
        <f t="shared" si="11"/>
        <v>19.004967774104784</v>
      </c>
      <c r="Q21" s="3"/>
      <c r="R21" s="3"/>
      <c r="S21" s="3"/>
      <c r="T21" s="3"/>
    </row>
    <row r="22" spans="1:21" ht="18.95" customHeight="1">
      <c r="A22" s="21"/>
      <c r="B22" s="52"/>
      <c r="C22" s="38"/>
      <c r="D22" s="62" t="s">
        <v>16</v>
      </c>
      <c r="E22" s="65">
        <v>48000</v>
      </c>
      <c r="F22" s="65">
        <v>48000</v>
      </c>
      <c r="G22" s="39">
        <f t="shared" si="0"/>
        <v>0</v>
      </c>
      <c r="H22" s="40">
        <f t="shared" si="1"/>
        <v>0</v>
      </c>
      <c r="I22" s="66"/>
      <c r="J22" s="59" t="s">
        <v>36</v>
      </c>
      <c r="K22" s="101" t="s">
        <v>14</v>
      </c>
      <c r="L22" s="102"/>
      <c r="M22" s="89">
        <f>SUM(M23:M27)</f>
        <v>447251</v>
      </c>
      <c r="N22" s="89">
        <f>N23+N24+N25+N26+N27</f>
        <v>451276</v>
      </c>
      <c r="O22" s="85">
        <f t="shared" si="10"/>
        <v>4025</v>
      </c>
      <c r="P22" s="86">
        <f>SUM(N22/M22*100)-100</f>
        <v>0.89994209068287034</v>
      </c>
      <c r="Q22" s="3"/>
      <c r="R22" s="3"/>
      <c r="S22" s="3"/>
      <c r="T22" s="3"/>
      <c r="U22" s="20"/>
    </row>
    <row r="23" spans="1:21" ht="18.95" customHeight="1">
      <c r="A23" s="21"/>
      <c r="B23" s="60" t="s">
        <v>34</v>
      </c>
      <c r="C23" s="101" t="s">
        <v>14</v>
      </c>
      <c r="D23" s="102"/>
      <c r="E23" s="87">
        <f>E24</f>
        <v>150049</v>
      </c>
      <c r="F23" s="87">
        <f>F24</f>
        <v>150049</v>
      </c>
      <c r="G23" s="85">
        <f>SUM(F23-E23)</f>
        <v>0</v>
      </c>
      <c r="H23" s="91">
        <f t="shared" si="1"/>
        <v>0</v>
      </c>
      <c r="I23" s="66"/>
      <c r="J23" s="59"/>
      <c r="K23" s="38"/>
      <c r="L23" s="62" t="s">
        <v>38</v>
      </c>
      <c r="M23" s="65">
        <v>12288</v>
      </c>
      <c r="N23" s="99">
        <v>12288</v>
      </c>
      <c r="O23" s="39">
        <f t="shared" si="10"/>
        <v>0</v>
      </c>
      <c r="P23" s="40">
        <f t="shared" ref="P23:P24" si="12">SUM(N23/M23*100)-100</f>
        <v>0</v>
      </c>
      <c r="Q23" s="3"/>
      <c r="R23" s="3"/>
      <c r="S23" s="3"/>
      <c r="T23" s="3"/>
    </row>
    <row r="24" spans="1:21" ht="18.95" customHeight="1">
      <c r="A24" s="21"/>
      <c r="B24" s="24"/>
      <c r="C24" s="63"/>
      <c r="D24" s="62" t="s">
        <v>35</v>
      </c>
      <c r="E24" s="97">
        <v>150049</v>
      </c>
      <c r="F24" s="97">
        <v>150049</v>
      </c>
      <c r="G24" s="39">
        <f>SUM(F24-E24)</f>
        <v>0</v>
      </c>
      <c r="H24" s="40">
        <f t="shared" si="1"/>
        <v>0</v>
      </c>
      <c r="I24" s="70"/>
      <c r="J24" s="59" t="s">
        <v>16</v>
      </c>
      <c r="K24" s="38"/>
      <c r="L24" s="62" t="s">
        <v>47</v>
      </c>
      <c r="M24" s="65">
        <v>144970</v>
      </c>
      <c r="N24" s="99">
        <v>146995</v>
      </c>
      <c r="O24" s="39">
        <f t="shared" si="10"/>
        <v>2025</v>
      </c>
      <c r="P24" s="40">
        <f t="shared" si="12"/>
        <v>1.3968407256673743</v>
      </c>
      <c r="Q24" s="3"/>
      <c r="R24" s="3"/>
      <c r="S24" s="3"/>
      <c r="T24" s="3"/>
    </row>
    <row r="25" spans="1:21" ht="18.95" customHeight="1">
      <c r="A25" s="23"/>
      <c r="B25" s="60" t="s">
        <v>37</v>
      </c>
      <c r="C25" s="101" t="s">
        <v>14</v>
      </c>
      <c r="D25" s="102"/>
      <c r="E25" s="87">
        <f>E26+E27</f>
        <v>350</v>
      </c>
      <c r="F25" s="87">
        <f>F26+F27</f>
        <v>350</v>
      </c>
      <c r="G25" s="85">
        <f>SUM(F25-E25)</f>
        <v>0</v>
      </c>
      <c r="H25" s="91">
        <f t="shared" si="1"/>
        <v>0</v>
      </c>
      <c r="I25" s="70"/>
      <c r="J25" s="59"/>
      <c r="K25" s="51"/>
      <c r="L25" s="54" t="s">
        <v>50</v>
      </c>
      <c r="M25" s="73">
        <v>260255</v>
      </c>
      <c r="N25" s="99">
        <v>262255</v>
      </c>
      <c r="O25" s="39">
        <f t="shared" si="10"/>
        <v>2000</v>
      </c>
      <c r="P25" s="40">
        <f t="shared" ref="P25" si="13">SUM(N25/M25*100)-100</f>
        <v>0.76847707056539605</v>
      </c>
      <c r="Q25" s="3"/>
      <c r="R25" s="3"/>
      <c r="S25" s="3"/>
      <c r="T25" s="3"/>
    </row>
    <row r="26" spans="1:21" ht="18.95" customHeight="1">
      <c r="A26" s="21"/>
      <c r="B26" s="24"/>
      <c r="C26" s="63"/>
      <c r="D26" s="62" t="s">
        <v>39</v>
      </c>
      <c r="E26" s="56">
        <v>250</v>
      </c>
      <c r="F26" s="56">
        <v>250</v>
      </c>
      <c r="G26" s="39">
        <f>SUM(F26-E26)</f>
        <v>0</v>
      </c>
      <c r="H26" s="40">
        <f t="shared" si="1"/>
        <v>0</v>
      </c>
      <c r="I26" s="70"/>
      <c r="J26" s="59"/>
      <c r="K26" s="51"/>
      <c r="L26" s="54" t="s">
        <v>40</v>
      </c>
      <c r="M26" s="73">
        <v>28240</v>
      </c>
      <c r="N26" s="99">
        <v>28240</v>
      </c>
      <c r="O26" s="39">
        <f t="shared" ref="O26:O27" si="14">SUM(N26-M26)</f>
        <v>0</v>
      </c>
      <c r="P26" s="40">
        <f t="shared" ref="P26" si="15">SUM(N26/M26*100)-100</f>
        <v>0</v>
      </c>
      <c r="Q26" s="3"/>
      <c r="R26" s="3"/>
      <c r="S26" s="3"/>
      <c r="T26" s="3"/>
    </row>
    <row r="27" spans="1:21" ht="18.95" customHeight="1">
      <c r="A27" s="41"/>
      <c r="B27" s="49"/>
      <c r="C27" s="38"/>
      <c r="D27" s="55" t="s">
        <v>37</v>
      </c>
      <c r="E27" s="72">
        <v>100</v>
      </c>
      <c r="F27" s="72">
        <v>100</v>
      </c>
      <c r="G27" s="39">
        <f>SUM(F27-E27)</f>
        <v>0</v>
      </c>
      <c r="H27" s="40">
        <f t="shared" si="1"/>
        <v>0</v>
      </c>
      <c r="I27" s="70"/>
      <c r="J27" s="59"/>
      <c r="K27" s="51"/>
      <c r="L27" s="54" t="s">
        <v>19</v>
      </c>
      <c r="M27" s="73">
        <v>1498</v>
      </c>
      <c r="N27" s="99">
        <v>1498</v>
      </c>
      <c r="O27" s="39">
        <f t="shared" si="14"/>
        <v>0</v>
      </c>
      <c r="P27" s="40">
        <v>0</v>
      </c>
      <c r="Q27" s="3"/>
      <c r="R27" s="3"/>
      <c r="S27" s="3"/>
      <c r="T27" s="3"/>
    </row>
    <row r="28" spans="1:21" s="19" customFormat="1" ht="18.95" customHeight="1">
      <c r="A28" s="22"/>
      <c r="B28" s="46"/>
      <c r="C28" s="43"/>
      <c r="D28" s="43"/>
      <c r="E28" s="74"/>
      <c r="F28" s="74"/>
      <c r="G28" s="44"/>
      <c r="H28" s="45"/>
      <c r="I28" s="70"/>
      <c r="J28" s="57" t="s">
        <v>43</v>
      </c>
      <c r="K28" s="101" t="s">
        <v>14</v>
      </c>
      <c r="L28" s="102"/>
      <c r="M28" s="90">
        <f>SUM(M29)</f>
        <v>1050</v>
      </c>
      <c r="N28" s="90">
        <f>N29</f>
        <v>5500</v>
      </c>
      <c r="O28" s="85">
        <f t="shared" ref="O28" si="16">SUM(N28-M28)</f>
        <v>4450</v>
      </c>
      <c r="P28" s="86">
        <v>100</v>
      </c>
      <c r="Q28" s="3"/>
      <c r="R28" s="3"/>
      <c r="S28" s="1"/>
      <c r="T28" s="3"/>
    </row>
    <row r="29" spans="1:21" s="19" customFormat="1" ht="18.95" customHeight="1">
      <c r="A29" s="22"/>
      <c r="B29" s="46"/>
      <c r="C29" s="46"/>
      <c r="D29" s="46"/>
      <c r="E29" s="75"/>
      <c r="F29" s="75"/>
      <c r="G29" s="47"/>
      <c r="H29" s="48"/>
      <c r="I29" s="70"/>
      <c r="J29" s="58"/>
      <c r="K29" s="51"/>
      <c r="L29" s="54" t="s">
        <v>43</v>
      </c>
      <c r="M29" s="42">
        <v>1050</v>
      </c>
      <c r="N29" s="99">
        <v>5500</v>
      </c>
      <c r="O29" s="39">
        <f>SUM(N29-M29)</f>
        <v>4450</v>
      </c>
      <c r="P29" s="40">
        <v>100</v>
      </c>
      <c r="Q29" s="3"/>
      <c r="R29" s="3"/>
      <c r="S29" s="3"/>
      <c r="T29" s="3"/>
    </row>
    <row r="30" spans="1:21" s="19" customFormat="1" ht="18.95" customHeight="1">
      <c r="A30" s="22"/>
      <c r="B30" s="46"/>
      <c r="C30" s="46"/>
      <c r="D30" s="46"/>
      <c r="E30" s="76"/>
      <c r="F30" s="76"/>
      <c r="G30" s="47"/>
      <c r="H30" s="48"/>
      <c r="I30" s="23"/>
      <c r="J30" s="59" t="s">
        <v>44</v>
      </c>
      <c r="K30" s="101" t="s">
        <v>14</v>
      </c>
      <c r="L30" s="102"/>
      <c r="M30" s="90">
        <f>SUM(M31)</f>
        <v>3840</v>
      </c>
      <c r="N30" s="90">
        <f>N31</f>
        <v>3840</v>
      </c>
      <c r="O30" s="85">
        <f t="shared" ref="O30" si="17">SUM(N30-M30)</f>
        <v>0</v>
      </c>
      <c r="P30" s="86">
        <f>SUM(N30/M30*100)-100</f>
        <v>0</v>
      </c>
      <c r="Q30" s="3"/>
      <c r="R30" s="3"/>
      <c r="S30" s="3"/>
      <c r="T30" s="3"/>
    </row>
    <row r="31" spans="1:21" s="19" customFormat="1" ht="18.95" customHeight="1">
      <c r="A31" s="22"/>
      <c r="B31" s="46"/>
      <c r="C31" s="46"/>
      <c r="D31" s="53"/>
      <c r="E31" s="50"/>
      <c r="F31" s="50"/>
      <c r="G31" s="47"/>
      <c r="H31" s="48"/>
      <c r="I31" s="66"/>
      <c r="J31" s="58"/>
      <c r="K31" s="51"/>
      <c r="L31" s="54" t="s">
        <v>41</v>
      </c>
      <c r="M31" s="42">
        <v>3840</v>
      </c>
      <c r="N31" s="99">
        <v>3840</v>
      </c>
      <c r="O31" s="39">
        <f>SUM(N31-M31)</f>
        <v>0</v>
      </c>
      <c r="P31" s="40">
        <f t="shared" ref="P31" si="18">SUM(N31/M31*100)-100</f>
        <v>0</v>
      </c>
      <c r="Q31" s="3"/>
      <c r="R31" s="3"/>
      <c r="S31" s="1"/>
      <c r="T31" s="3"/>
    </row>
    <row r="32" spans="1:21" ht="18.95" customHeight="1">
      <c r="A32" s="22"/>
      <c r="B32" s="46"/>
      <c r="C32" s="46"/>
      <c r="D32" s="46"/>
      <c r="E32" s="76"/>
      <c r="F32" s="76"/>
      <c r="G32" s="47"/>
      <c r="H32" s="48"/>
      <c r="I32" s="23"/>
      <c r="J32" s="61" t="s">
        <v>42</v>
      </c>
      <c r="K32" s="101" t="s">
        <v>14</v>
      </c>
      <c r="L32" s="102"/>
      <c r="M32" s="85">
        <f>SUM(M33)</f>
        <v>106033</v>
      </c>
      <c r="N32" s="85">
        <f>N33</f>
        <v>90921</v>
      </c>
      <c r="O32" s="85">
        <f>SUM(N32-M32)</f>
        <v>-15112</v>
      </c>
      <c r="P32" s="86">
        <f>SUM(N32/M32*100)-100</f>
        <v>-14.252166778267139</v>
      </c>
      <c r="Q32" s="3"/>
      <c r="R32" s="3"/>
      <c r="S32" s="3"/>
      <c r="T32" s="3"/>
    </row>
    <row r="33" spans="1:20" ht="18.95" customHeight="1">
      <c r="A33" s="22"/>
      <c r="B33" s="46"/>
      <c r="C33" s="46"/>
      <c r="D33" s="53"/>
      <c r="E33" s="50"/>
      <c r="F33" s="50"/>
      <c r="G33" s="47"/>
      <c r="H33" s="48"/>
      <c r="I33" s="42"/>
      <c r="J33" s="54"/>
      <c r="K33" s="38"/>
      <c r="L33" s="62" t="s">
        <v>42</v>
      </c>
      <c r="M33" s="39">
        <v>106033</v>
      </c>
      <c r="N33" s="99">
        <v>90921</v>
      </c>
      <c r="O33" s="39">
        <f>SUM(N33-M33)</f>
        <v>-15112</v>
      </c>
      <c r="P33" s="40">
        <f t="shared" ref="P33" si="19">SUM(N33/M33*100)-100</f>
        <v>-14.252166778267139</v>
      </c>
      <c r="Q33" s="3"/>
      <c r="R33" s="3"/>
      <c r="S33" s="3"/>
      <c r="T33" s="3"/>
    </row>
    <row r="34" spans="1:20" ht="18.95" customHeight="1">
      <c r="A34" s="77"/>
      <c r="B34" s="46"/>
      <c r="C34" s="46"/>
      <c r="D34" s="22"/>
      <c r="E34" s="22"/>
      <c r="F34" s="22"/>
      <c r="G34" s="22"/>
      <c r="H34" s="80"/>
      <c r="I34" s="81"/>
      <c r="J34" s="43"/>
      <c r="K34" s="100"/>
      <c r="L34" s="100"/>
      <c r="M34" s="82"/>
      <c r="N34" s="82"/>
      <c r="O34" s="82"/>
      <c r="P34" s="83"/>
      <c r="Q34" s="1"/>
      <c r="R34" s="3"/>
      <c r="S34" s="3"/>
      <c r="T34" s="3"/>
    </row>
    <row r="35" spans="1:20" ht="18.95" customHeight="1">
      <c r="A35" s="22"/>
      <c r="B35" s="46"/>
      <c r="C35" s="46"/>
      <c r="D35" s="22"/>
      <c r="E35" s="22"/>
      <c r="F35" s="22"/>
      <c r="G35" s="22"/>
      <c r="H35" s="80"/>
      <c r="I35" s="47"/>
      <c r="J35" s="46"/>
      <c r="K35" s="46"/>
      <c r="L35" s="46"/>
      <c r="M35" s="47"/>
      <c r="N35" s="47"/>
      <c r="O35" s="47"/>
      <c r="P35" s="80"/>
      <c r="Q35" s="1"/>
      <c r="R35" s="1"/>
      <c r="S35" s="3"/>
      <c r="T35" s="3"/>
    </row>
    <row r="36" spans="1:20">
      <c r="A36" s="1"/>
      <c r="B36" s="12"/>
      <c r="C36" s="11"/>
      <c r="D36" s="13"/>
      <c r="E36" s="2"/>
      <c r="F36" s="2"/>
      <c r="G36" s="2"/>
      <c r="H36" s="14"/>
      <c r="I36" s="20"/>
    </row>
    <row r="37" spans="1:20">
      <c r="A37" s="1"/>
    </row>
    <row r="38" spans="1:20">
      <c r="A38" s="1"/>
    </row>
    <row r="39" spans="1:20">
      <c r="A39" s="1"/>
    </row>
    <row r="40" spans="1:20">
      <c r="A40" s="1"/>
    </row>
    <row r="41" spans="1:20">
      <c r="A41" s="1"/>
    </row>
    <row r="42" spans="1:20">
      <c r="A42" s="1"/>
    </row>
  </sheetData>
  <mergeCells count="31">
    <mergeCell ref="A1:P1"/>
    <mergeCell ref="A7:D7"/>
    <mergeCell ref="I7:L7"/>
    <mergeCell ref="F5:F6"/>
    <mergeCell ref="E5:E6"/>
    <mergeCell ref="O3:P3"/>
    <mergeCell ref="I5:J6"/>
    <mergeCell ref="O5:P5"/>
    <mergeCell ref="I4:P4"/>
    <mergeCell ref="G5:H5"/>
    <mergeCell ref="M5:M6"/>
    <mergeCell ref="N5:N6"/>
    <mergeCell ref="A4:H4"/>
    <mergeCell ref="C5:D6"/>
    <mergeCell ref="K5:L6"/>
    <mergeCell ref="A5:B6"/>
    <mergeCell ref="C8:D8"/>
    <mergeCell ref="C12:D12"/>
    <mergeCell ref="C21:D21"/>
    <mergeCell ref="K8:L8"/>
    <mergeCell ref="K11:L11"/>
    <mergeCell ref="K14:L14"/>
    <mergeCell ref="K18:L18"/>
    <mergeCell ref="K34:L34"/>
    <mergeCell ref="C17:D17"/>
    <mergeCell ref="C23:D23"/>
    <mergeCell ref="K32:L32"/>
    <mergeCell ref="C25:D25"/>
    <mergeCell ref="K30:L30"/>
    <mergeCell ref="K22:L22"/>
    <mergeCell ref="K28:L28"/>
  </mergeCells>
  <phoneticPr fontId="2" type="noConversion"/>
  <pageMargins left="0.43307086614173229" right="0.31496062992125984" top="0.78740157480314965" bottom="0.39370078740157483" header="0.51181102362204722" footer="0.23622047244094491"/>
  <pageSetup paperSize="9" scale="69" fitToHeight="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2017복지관 총괄</vt:lpstr>
      <vt:lpstr>'2017복지관 총괄'!Print_Area</vt:lpstr>
      <vt:lpstr>'2017복지관 총괄'!Print_Titles</vt:lpstr>
    </vt:vector>
  </TitlesOfParts>
  <Company>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권명수</dc:creator>
  <cp:lastModifiedBy>kimkj</cp:lastModifiedBy>
  <cp:lastPrinted>2017-10-17T08:08:53Z</cp:lastPrinted>
  <dcterms:created xsi:type="dcterms:W3CDTF">2004-09-05T11:51:59Z</dcterms:created>
  <dcterms:modified xsi:type="dcterms:W3CDTF">2017-12-19T03:37:09Z</dcterms:modified>
</cp:coreProperties>
</file>